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2202"/>
  <workbookPr date1904="1" showInkAnnotation="0" autoCompressPictures="0"/>
  <bookViews>
    <workbookView xWindow="0" yWindow="0" windowWidth="24480" windowHeight="15600" tabRatio="500"/>
  </bookViews>
  <sheets>
    <sheet name="equation SSG-26 I.87" sheetId="1" r:id="rId1"/>
    <sheet name="equation SSR-6 &amp; SSG-26 I.88" sheetId="2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C34" i="2" l="1"/>
  <c r="N35" i="2"/>
  <c r="O35" i="2"/>
  <c r="P35" i="2"/>
  <c r="Q35" i="2"/>
  <c r="R35" i="2"/>
  <c r="S35" i="2"/>
  <c r="T35" i="2"/>
  <c r="U35" i="2"/>
  <c r="V35" i="2"/>
  <c r="W35" i="2"/>
  <c r="X35" i="2"/>
  <c r="Y35" i="2"/>
  <c r="Z35" i="2"/>
  <c r="AA35" i="2"/>
  <c r="AB35" i="2"/>
  <c r="AB37" i="2"/>
  <c r="X13" i="2"/>
  <c r="N14" i="2"/>
  <c r="O14" i="2"/>
  <c r="P14" i="2"/>
  <c r="Q14" i="2"/>
  <c r="R14" i="2"/>
  <c r="S14" i="2"/>
  <c r="T14" i="2"/>
  <c r="U14" i="2"/>
  <c r="V14" i="2"/>
  <c r="W14" i="2"/>
  <c r="W16" i="2"/>
  <c r="P39" i="2"/>
  <c r="W22" i="1"/>
  <c r="V25" i="1"/>
  <c r="P18" i="2"/>
  <c r="O21" i="1"/>
  <c r="N24" i="1"/>
  <c r="D15" i="2"/>
  <c r="E15" i="2"/>
  <c r="F15" i="2"/>
  <c r="D16" i="2"/>
  <c r="E16" i="2"/>
  <c r="E18" i="2"/>
  <c r="H15" i="2"/>
  <c r="D18" i="1"/>
  <c r="G13" i="1"/>
</calcChain>
</file>

<file path=xl/sharedStrings.xml><?xml version="1.0" encoding="utf-8"?>
<sst xmlns="http://schemas.openxmlformats.org/spreadsheetml/2006/main" count="141" uniqueCount="76">
  <si>
    <t>SUM</t>
    <phoneticPr fontId="1" type="noConversion"/>
  </si>
  <si>
    <t>DO NOT over-write figures in black font</t>
    <phoneticPr fontId="1" type="noConversion"/>
  </si>
  <si>
    <t>Total activity</t>
    <phoneticPr fontId="1" type="noConversion"/>
  </si>
  <si>
    <t>(b) Conservative lung absorption type selected for U-234</t>
    <phoneticPr fontId="1" type="noConversion"/>
  </si>
  <si>
    <t>NOTE:</t>
    <phoneticPr fontId="1" type="noConversion"/>
  </si>
  <si>
    <t>1 ppm of ThO2 is equal to 0.879 ppm of Th</t>
    <phoneticPr fontId="1" type="noConversion"/>
  </si>
  <si>
    <t>Th-232</t>
    <phoneticPr fontId="1" type="noConversion"/>
  </si>
  <si>
    <t>Th-232</t>
    <phoneticPr fontId="1" type="noConversion"/>
  </si>
  <si>
    <t>Ra-228</t>
    <phoneticPr fontId="1" type="noConversion"/>
  </si>
  <si>
    <t>Th-228</t>
    <phoneticPr fontId="1" type="noConversion"/>
  </si>
  <si>
    <t>U-238</t>
    <phoneticPr fontId="1" type="noConversion"/>
  </si>
  <si>
    <t>U-234</t>
    <phoneticPr fontId="1" type="noConversion"/>
  </si>
  <si>
    <t>Th-230</t>
    <phoneticPr fontId="1" type="noConversion"/>
  </si>
  <si>
    <t>Ra-226</t>
    <phoneticPr fontId="1" type="noConversion"/>
  </si>
  <si>
    <t>Pb-210</t>
    <phoneticPr fontId="1" type="noConversion"/>
  </si>
  <si>
    <t>Po-210</t>
    <phoneticPr fontId="1" type="noConversion"/>
  </si>
  <si>
    <t>U-235</t>
    <phoneticPr fontId="1" type="noConversion"/>
  </si>
  <si>
    <t>Pa-231</t>
    <phoneticPr fontId="1" type="noConversion"/>
  </si>
  <si>
    <t>Ac-227</t>
    <phoneticPr fontId="1" type="noConversion"/>
  </si>
  <si>
    <t>Ac-227</t>
    <phoneticPr fontId="1" type="noConversion"/>
  </si>
  <si>
    <t>Prior to transport:</t>
    <phoneticPr fontId="1" type="noConversion"/>
  </si>
  <si>
    <t>(c) The contribution from isotopes with half-life of less than 10 days is included in their parent</t>
    <phoneticPr fontId="1" type="noConversion"/>
  </si>
  <si>
    <t>NOTES</t>
    <phoneticPr fontId="1" type="noConversion"/>
  </si>
  <si>
    <t>(a) Limits for radionuclides increased by the factor of 10 for NORM</t>
    <phoneticPr fontId="1" type="noConversion"/>
  </si>
  <si>
    <t>(b) Medium lung absorption type selected for U-234</t>
    <phoneticPr fontId="1" type="noConversion"/>
  </si>
  <si>
    <t xml:space="preserve"> </t>
    <phoneticPr fontId="1" type="noConversion"/>
  </si>
  <si>
    <t>Bq/g</t>
    <phoneticPr fontId="1" type="noConversion"/>
  </si>
  <si>
    <t>U chain</t>
    <phoneticPr fontId="1" type="noConversion"/>
  </si>
  <si>
    <t>Sum=</t>
    <phoneticPr fontId="1" type="noConversion"/>
  </si>
  <si>
    <t>Th chain</t>
    <phoneticPr fontId="1" type="noConversion"/>
  </si>
  <si>
    <t>U-234</t>
    <phoneticPr fontId="1" type="noConversion"/>
  </si>
  <si>
    <t>Th-230</t>
    <phoneticPr fontId="1" type="noConversion"/>
  </si>
  <si>
    <t>Ra-226</t>
    <phoneticPr fontId="1" type="noConversion"/>
  </si>
  <si>
    <t>Po-210</t>
    <phoneticPr fontId="1" type="noConversion"/>
  </si>
  <si>
    <t>U-238</t>
    <phoneticPr fontId="1" type="noConversion"/>
  </si>
  <si>
    <t>Th-232</t>
    <phoneticPr fontId="1" type="noConversion"/>
  </si>
  <si>
    <t>Ra-228</t>
    <phoneticPr fontId="1" type="noConversion"/>
  </si>
  <si>
    <t>Th-228</t>
    <phoneticPr fontId="1" type="noConversion"/>
  </si>
  <si>
    <t>Pb-210</t>
    <phoneticPr fontId="1" type="noConversion"/>
  </si>
  <si>
    <t>1 ppm of ThO2 is equal to 0.879 ppm of Th</t>
    <phoneticPr fontId="1" type="noConversion"/>
  </si>
  <si>
    <t>Activity concentration (Bq/g)</t>
    <phoneticPr fontId="1" type="noConversion"/>
  </si>
  <si>
    <t>NORM IN EQUILIBRIUM</t>
    <phoneticPr fontId="1" type="noConversion"/>
  </si>
  <si>
    <t>1 ppm of U3O8 is equal to 0.848 ppm of U</t>
  </si>
  <si>
    <t>NORM NOT IN EQUILIBRIUM</t>
    <phoneticPr fontId="1" type="noConversion"/>
  </si>
  <si>
    <t>Thorium</t>
    <phoneticPr fontId="1" type="noConversion"/>
  </si>
  <si>
    <t>Uranium</t>
    <phoneticPr fontId="1" type="noConversion"/>
  </si>
  <si>
    <t xml:space="preserve"> </t>
    <phoneticPr fontId="1" type="noConversion"/>
  </si>
  <si>
    <t>1. The proof that material is in equilibrium is required</t>
    <phoneticPr fontId="1" type="noConversion"/>
  </si>
  <si>
    <t>2. Only concentrations of thorium and uranium are needed</t>
    <phoneticPr fontId="1" type="noConversion"/>
  </si>
  <si>
    <t>U-238 chain</t>
    <phoneticPr fontId="1" type="noConversion"/>
  </si>
  <si>
    <t>U-235 chain</t>
    <phoneticPr fontId="1" type="noConversion"/>
  </si>
  <si>
    <t>U-235</t>
    <phoneticPr fontId="1" type="noConversion"/>
  </si>
  <si>
    <t>Pa-231</t>
    <phoneticPr fontId="1" type="noConversion"/>
  </si>
  <si>
    <t>ppm</t>
    <phoneticPr fontId="1" type="noConversion"/>
  </si>
  <si>
    <t>Bq/g</t>
    <phoneticPr fontId="1" type="noConversion"/>
  </si>
  <si>
    <t>fraction</t>
    <phoneticPr fontId="1" type="noConversion"/>
  </si>
  <si>
    <t>IS MATERIAL EXEMPT?</t>
  </si>
  <si>
    <t>Th-234</t>
  </si>
  <si>
    <t>IS THIS MATERIAL EXEMPT?</t>
  </si>
  <si>
    <t>Th-227</t>
  </si>
  <si>
    <t>Ra-223</t>
  </si>
  <si>
    <r>
      <t xml:space="preserve">Type in values of </t>
    </r>
    <r>
      <rPr>
        <b/>
        <sz val="12"/>
        <color indexed="12"/>
        <rFont val="Arial"/>
      </rPr>
      <t xml:space="preserve">Th </t>
    </r>
    <r>
      <rPr>
        <b/>
        <sz val="12"/>
        <rFont val="Arial"/>
      </rPr>
      <t xml:space="preserve">and </t>
    </r>
    <r>
      <rPr>
        <b/>
        <sz val="12"/>
        <color indexed="12"/>
        <rFont val="Arial"/>
      </rPr>
      <t>U in</t>
    </r>
    <r>
      <rPr>
        <b/>
        <sz val="12"/>
        <rFont val="Arial"/>
      </rPr>
      <t xml:space="preserve"> parts per million </t>
    </r>
    <r>
      <rPr>
        <b/>
        <sz val="12"/>
        <color indexed="12"/>
        <rFont val="Arial"/>
      </rPr>
      <t>(ppm)</t>
    </r>
    <r>
      <rPr>
        <b/>
        <sz val="12"/>
        <rFont val="Arial"/>
      </rPr>
      <t xml:space="preserve"> below</t>
    </r>
  </si>
  <si>
    <r>
      <t xml:space="preserve">Type in values for all radionuclides in </t>
    </r>
    <r>
      <rPr>
        <b/>
        <sz val="12"/>
        <color indexed="12"/>
        <rFont val="Arial"/>
      </rPr>
      <t>Bq/g</t>
    </r>
  </si>
  <si>
    <t xml:space="preserve">Th232, Ra228, Th228 </t>
  </si>
  <si>
    <t>U238, Th234, U234, Th230, Ra226, Pb210, Po210</t>
  </si>
  <si>
    <t xml:space="preserve">Th232, Ra228, Th228 and </t>
  </si>
  <si>
    <t xml:space="preserve">U238, Th234, U234, Th230, Ra226, Pb210, Po210 and </t>
  </si>
  <si>
    <t>U235, Pa231, Ac227, Th227, Ra223</t>
  </si>
  <si>
    <t>U-235 CHAIN INCLUDED</t>
  </si>
  <si>
    <r>
      <t xml:space="preserve">Type in values of </t>
    </r>
    <r>
      <rPr>
        <b/>
        <sz val="12"/>
        <color indexed="12"/>
        <rFont val="Arial"/>
      </rPr>
      <t xml:space="preserve">Th </t>
    </r>
    <r>
      <rPr>
        <b/>
        <sz val="12"/>
        <rFont val="Arial"/>
      </rPr>
      <t xml:space="preserve">and </t>
    </r>
    <r>
      <rPr>
        <b/>
        <sz val="12"/>
        <color indexed="12"/>
        <rFont val="Arial"/>
      </rPr>
      <t>U in</t>
    </r>
    <r>
      <rPr>
        <b/>
        <sz val="12"/>
        <rFont val="Arial"/>
      </rPr>
      <t xml:space="preserve"> parts per million </t>
    </r>
    <r>
      <rPr>
        <b/>
        <sz val="12"/>
        <color indexed="12"/>
        <rFont val="Arial"/>
      </rPr>
      <t>(ppm)</t>
    </r>
    <r>
      <rPr>
        <b/>
        <sz val="12"/>
        <rFont val="Arial"/>
      </rPr>
      <t xml:space="preserve"> in </t>
    </r>
    <r>
      <rPr>
        <b/>
        <sz val="12"/>
        <color indexed="12"/>
        <rFont val="Arial"/>
      </rPr>
      <t>blue font</t>
    </r>
  </si>
  <si>
    <r>
      <t xml:space="preserve">limit for </t>
    </r>
    <r>
      <rPr>
        <b/>
        <u/>
        <sz val="12"/>
        <color indexed="12"/>
        <rFont val="Arial"/>
      </rPr>
      <t>THIS</t>
    </r>
    <r>
      <rPr>
        <b/>
        <sz val="12"/>
        <rFont val="Arial"/>
      </rPr>
      <t xml:space="preserve"> U &amp; Th mixture</t>
    </r>
  </si>
  <si>
    <t>X(i) - T.2,SSR-6,(*10 for NORM)</t>
  </si>
  <si>
    <r>
      <t xml:space="preserve">limit for </t>
    </r>
    <r>
      <rPr>
        <b/>
        <u/>
        <sz val="12"/>
        <color indexed="12"/>
        <rFont val="Arial"/>
      </rPr>
      <t>THIS</t>
    </r>
    <r>
      <rPr>
        <b/>
        <sz val="12"/>
        <rFont val="Arial"/>
      </rPr>
      <t xml:space="preserve"> mixture</t>
    </r>
  </si>
  <si>
    <t>NORM NOT IN EQUILIBRIUM</t>
  </si>
  <si>
    <t>Prior to transport the analysis of the material is required for:</t>
  </si>
  <si>
    <t>NOTES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</si>
</sst>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0.0000"/>
    <numFmt numFmtId="166" formatCode="0.000"/>
  </numFmts>
  <fonts count="19" x14ac:knownFonts="1">
    <font>
      <sz val="10"/>
      <name val="Verdana"/>
    </font>
    <font>
      <sz val="8"/>
      <name val="Verdana"/>
    </font>
    <font>
      <b/>
      <sz val="14"/>
      <name val="Arial"/>
    </font>
    <font>
      <sz val="10"/>
      <name val="Arial"/>
      <family val="2"/>
    </font>
    <font>
      <b/>
      <sz val="11"/>
      <name val="Arial"/>
    </font>
    <font>
      <sz val="11"/>
      <name val="Arial"/>
      <family val="2"/>
      <charset val="1"/>
    </font>
    <font>
      <b/>
      <sz val="14"/>
      <color indexed="12"/>
      <name val="Arial"/>
    </font>
    <font>
      <b/>
      <sz val="16"/>
      <name val="Arial"/>
      <family val="2"/>
      <charset val="1"/>
    </font>
    <font>
      <sz val="14"/>
      <name val="Arial"/>
    </font>
    <font>
      <sz val="12"/>
      <name val="Arial"/>
    </font>
    <font>
      <sz val="16"/>
      <name val="Arial"/>
    </font>
    <font>
      <b/>
      <sz val="12"/>
      <name val="Arial"/>
    </font>
    <font>
      <u/>
      <sz val="10"/>
      <color theme="10"/>
      <name val="Verdana"/>
    </font>
    <font>
      <u/>
      <sz val="10"/>
      <color theme="11"/>
      <name val="Verdana"/>
    </font>
    <font>
      <b/>
      <sz val="12"/>
      <color indexed="12"/>
      <name val="Arial"/>
    </font>
    <font>
      <sz val="12"/>
      <name val="Verdana"/>
    </font>
    <font>
      <b/>
      <u/>
      <sz val="12"/>
      <color indexed="12"/>
      <name val="Arial"/>
    </font>
    <font>
      <b/>
      <sz val="12"/>
      <color rgb="FFFF0000"/>
      <name val="Arial"/>
    </font>
    <font>
      <sz val="14"/>
      <name val="Verdana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24997711111789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101">
    <xf numFmtId="0" fontId="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59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 applyFill="1" applyBorder="1"/>
    <xf numFmtId="0" fontId="5" fillId="0" borderId="0" xfId="0" applyFont="1" applyBorder="1"/>
    <xf numFmtId="0" fontId="3" fillId="2" borderId="17" xfId="0" applyFont="1" applyFill="1" applyBorder="1"/>
    <xf numFmtId="0" fontId="3" fillId="4" borderId="0" xfId="0" applyFont="1" applyFill="1"/>
    <xf numFmtId="0" fontId="4" fillId="4" borderId="0" xfId="0" applyFont="1" applyFill="1" applyBorder="1"/>
    <xf numFmtId="0" fontId="3" fillId="2" borderId="18" xfId="0" applyFont="1" applyFill="1" applyBorder="1"/>
    <xf numFmtId="0" fontId="9" fillId="0" borderId="0" xfId="0" applyFont="1" applyBorder="1"/>
    <xf numFmtId="0" fontId="9" fillId="0" borderId="0" xfId="0" applyFont="1"/>
    <xf numFmtId="0" fontId="8" fillId="0" borderId="0" xfId="0" applyFont="1" applyBorder="1" applyAlignment="1">
      <alignment horizontal="center"/>
    </xf>
    <xf numFmtId="0" fontId="7" fillId="0" borderId="0" xfId="0" applyFont="1" applyFill="1" applyBorder="1"/>
    <xf numFmtId="0" fontId="3" fillId="0" borderId="0" xfId="0" applyFont="1" applyFill="1" applyBorder="1"/>
    <xf numFmtId="0" fontId="2" fillId="0" borderId="0" xfId="0" applyFont="1" applyFill="1" applyBorder="1"/>
    <xf numFmtId="0" fontId="10" fillId="0" borderId="0" xfId="0" applyFont="1" applyFill="1" applyBorder="1"/>
    <xf numFmtId="0" fontId="10" fillId="0" borderId="0" xfId="0" applyFont="1"/>
    <xf numFmtId="0" fontId="10" fillId="4" borderId="0" xfId="0" applyFont="1" applyFill="1"/>
    <xf numFmtId="0" fontId="2" fillId="0" borderId="0" xfId="0" applyFont="1" applyBorder="1" applyAlignment="1">
      <alignment horizontal="center"/>
    </xf>
    <xf numFmtId="0" fontId="3" fillId="2" borderId="30" xfId="0" applyFont="1" applyFill="1" applyBorder="1"/>
    <xf numFmtId="0" fontId="3" fillId="2" borderId="31" xfId="0" applyFont="1" applyFill="1" applyBorder="1"/>
    <xf numFmtId="0" fontId="3" fillId="0" borderId="0" xfId="0" applyFont="1" applyFill="1"/>
    <xf numFmtId="0" fontId="10" fillId="0" borderId="0" xfId="0" applyFont="1" applyFill="1"/>
    <xf numFmtId="0" fontId="11" fillId="0" borderId="0" xfId="0" applyFont="1" applyBorder="1"/>
    <xf numFmtId="2" fontId="6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0" fillId="0" borderId="0" xfId="0" applyBorder="1" applyAlignment="1"/>
    <xf numFmtId="0" fontId="11" fillId="0" borderId="0" xfId="0" applyFont="1" applyFill="1" applyBorder="1"/>
    <xf numFmtId="0" fontId="2" fillId="2" borderId="16" xfId="0" applyFont="1" applyFill="1" applyBorder="1"/>
    <xf numFmtId="0" fontId="11" fillId="0" borderId="6" xfId="0" applyFont="1" applyBorder="1"/>
    <xf numFmtId="0" fontId="11" fillId="0" borderId="7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11" xfId="0" applyFont="1" applyBorder="1"/>
    <xf numFmtId="0" fontId="9" fillId="0" borderId="10" xfId="0" applyFont="1" applyBorder="1"/>
    <xf numFmtId="0" fontId="11" fillId="0" borderId="4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164" fontId="11" fillId="0" borderId="12" xfId="0" applyNumberFormat="1" applyFont="1" applyBorder="1" applyAlignment="1">
      <alignment horizontal="center"/>
    </xf>
    <xf numFmtId="164" fontId="11" fillId="0" borderId="13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2" fontId="14" fillId="0" borderId="2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1" fillId="0" borderId="1" xfId="0" applyFont="1" applyBorder="1" applyAlignment="1">
      <alignment horizontal="right"/>
    </xf>
    <xf numFmtId="2" fontId="11" fillId="0" borderId="5" xfId="0" quotePrefix="1" applyNumberFormat="1" applyFont="1" applyBorder="1" applyAlignment="1">
      <alignment horizontal="center"/>
    </xf>
    <xf numFmtId="0" fontId="11" fillId="0" borderId="11" xfId="0" applyFont="1" applyBorder="1"/>
    <xf numFmtId="0" fontId="9" fillId="0" borderId="20" xfId="0" applyFont="1" applyBorder="1"/>
    <xf numFmtId="0" fontId="9" fillId="0" borderId="12" xfId="0" applyFont="1" applyBorder="1"/>
    <xf numFmtId="0" fontId="8" fillId="2" borderId="18" xfId="0" applyFont="1" applyFill="1" applyBorder="1"/>
    <xf numFmtId="0" fontId="8" fillId="2" borderId="17" xfId="0" applyFont="1" applyFill="1" applyBorder="1"/>
    <xf numFmtId="0" fontId="8" fillId="0" borderId="0" xfId="0" applyFont="1" applyFill="1" applyBorder="1"/>
    <xf numFmtId="0" fontId="8" fillId="0" borderId="0" xfId="0" applyFont="1"/>
    <xf numFmtId="0" fontId="11" fillId="0" borderId="24" xfId="0" applyFont="1" applyBorder="1" applyAlignment="1">
      <alignment horizontal="center"/>
    </xf>
    <xf numFmtId="0" fontId="11" fillId="0" borderId="25" xfId="0" applyFont="1" applyBorder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9" fillId="0" borderId="26" xfId="0" applyFont="1" applyBorder="1" applyAlignment="1">
      <alignment horizontal="center"/>
    </xf>
    <xf numFmtId="165" fontId="14" fillId="0" borderId="27" xfId="0" applyNumberFormat="1" applyFont="1" applyBorder="1" applyAlignment="1">
      <alignment horizontal="center"/>
    </xf>
    <xf numFmtId="0" fontId="9" fillId="0" borderId="0" xfId="0" applyFont="1" applyFill="1" applyBorder="1"/>
    <xf numFmtId="0" fontId="5" fillId="0" borderId="0" xfId="0" applyFont="1"/>
    <xf numFmtId="0" fontId="3" fillId="7" borderId="0" xfId="0" applyFont="1" applyFill="1"/>
    <xf numFmtId="0" fontId="2" fillId="7" borderId="0" xfId="0" applyFont="1" applyFill="1" applyBorder="1"/>
    <xf numFmtId="0" fontId="3" fillId="7" borderId="0" xfId="0" applyFont="1" applyFill="1" applyBorder="1"/>
    <xf numFmtId="0" fontId="10" fillId="7" borderId="0" xfId="0" applyFont="1" applyFill="1"/>
    <xf numFmtId="0" fontId="2" fillId="2" borderId="29" xfId="0" applyFont="1" applyFill="1" applyBorder="1"/>
    <xf numFmtId="0" fontId="14" fillId="0" borderId="2" xfId="0" applyFont="1" applyBorder="1" applyAlignment="1">
      <alignment horizontal="center"/>
    </xf>
    <xf numFmtId="0" fontId="11" fillId="0" borderId="34" xfId="0" applyFont="1" applyBorder="1" applyAlignment="1">
      <alignment horizontal="center"/>
    </xf>
    <xf numFmtId="2" fontId="11" fillId="0" borderId="4" xfId="0" applyNumberFormat="1" applyFont="1" applyBorder="1" applyAlignment="1">
      <alignment horizontal="center"/>
    </xf>
    <xf numFmtId="2" fontId="11" fillId="0" borderId="2" xfId="0" applyNumberFormat="1" applyFont="1" applyBorder="1" applyAlignment="1">
      <alignment horizontal="center"/>
    </xf>
    <xf numFmtId="2" fontId="11" fillId="0" borderId="23" xfId="0" applyNumberFormat="1" applyFont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right"/>
    </xf>
    <xf numFmtId="0" fontId="11" fillId="0" borderId="40" xfId="0" applyFont="1" applyBorder="1" applyAlignment="1">
      <alignment horizontal="center" vertical="center"/>
    </xf>
    <xf numFmtId="0" fontId="17" fillId="0" borderId="9" xfId="0" applyFont="1" applyBorder="1" applyAlignment="1"/>
    <xf numFmtId="0" fontId="15" fillId="0" borderId="33" xfId="0" applyFont="1" applyBorder="1" applyAlignment="1"/>
    <xf numFmtId="0" fontId="15" fillId="0" borderId="19" xfId="0" applyFont="1" applyBorder="1" applyAlignment="1"/>
    <xf numFmtId="0" fontId="15" fillId="0" borderId="38" xfId="0" applyFont="1" applyBorder="1" applyAlignment="1">
      <alignment horizontal="center" vertical="center"/>
    </xf>
    <xf numFmtId="2" fontId="14" fillId="0" borderId="4" xfId="0" applyNumberFormat="1" applyFont="1" applyBorder="1" applyAlignment="1">
      <alignment horizontal="center"/>
    </xf>
    <xf numFmtId="2" fontId="14" fillId="0" borderId="1" xfId="0" applyNumberFormat="1" applyFont="1" applyBorder="1" applyAlignment="1">
      <alignment horizontal="center"/>
    </xf>
    <xf numFmtId="166" fontId="11" fillId="0" borderId="4" xfId="0" applyNumberFormat="1" applyFont="1" applyBorder="1" applyAlignment="1">
      <alignment horizontal="center"/>
    </xf>
    <xf numFmtId="166" fontId="11" fillId="0" borderId="1" xfId="0" applyNumberFormat="1" applyFont="1" applyBorder="1" applyAlignment="1">
      <alignment horizontal="center"/>
    </xf>
    <xf numFmtId="166" fontId="11" fillId="0" borderId="2" xfId="0" applyNumberFormat="1" applyFont="1" applyBorder="1" applyAlignment="1">
      <alignment horizontal="center"/>
    </xf>
    <xf numFmtId="0" fontId="9" fillId="0" borderId="38" xfId="0" applyFont="1" applyBorder="1" applyAlignment="1"/>
    <xf numFmtId="0" fontId="11" fillId="0" borderId="28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5" fillId="0" borderId="38" xfId="0" applyFont="1" applyBorder="1" applyAlignment="1"/>
    <xf numFmtId="2" fontId="11" fillId="0" borderId="16" xfId="0" applyNumberFormat="1" applyFont="1" applyBorder="1" applyAlignment="1">
      <alignment horizontal="center"/>
    </xf>
    <xf numFmtId="0" fontId="15" fillId="0" borderId="41" xfId="0" applyFont="1" applyBorder="1" applyAlignment="1"/>
    <xf numFmtId="0" fontId="15" fillId="0" borderId="0" xfId="0" applyFont="1" applyBorder="1" applyAlignment="1"/>
    <xf numFmtId="0" fontId="17" fillId="0" borderId="11" xfId="0" applyFont="1" applyBorder="1" applyAlignment="1"/>
    <xf numFmtId="0" fontId="15" fillId="0" borderId="42" xfId="0" applyFont="1" applyBorder="1" applyAlignment="1"/>
    <xf numFmtId="0" fontId="11" fillId="0" borderId="37" xfId="0" applyFont="1" applyBorder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0" fontId="11" fillId="0" borderId="43" xfId="0" applyFont="1" applyBorder="1" applyAlignment="1">
      <alignment horizontal="center"/>
    </xf>
    <xf numFmtId="165" fontId="14" fillId="0" borderId="2" xfId="0" applyNumberFormat="1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2" fontId="11" fillId="0" borderId="20" xfId="0" applyNumberFormat="1" applyFont="1" applyBorder="1" applyAlignment="1">
      <alignment horizontal="center"/>
    </xf>
    <xf numFmtId="0" fontId="2" fillId="2" borderId="23" xfId="0" applyFont="1" applyFill="1" applyBorder="1"/>
    <xf numFmtId="0" fontId="2" fillId="6" borderId="16" xfId="0" applyFont="1" applyFill="1" applyBorder="1" applyAlignment="1">
      <alignment horizontal="left"/>
    </xf>
    <xf numFmtId="0" fontId="18" fillId="0" borderId="0" xfId="0" applyFont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164" fontId="11" fillId="0" borderId="14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8" fillId="6" borderId="18" xfId="0" applyFont="1" applyFill="1" applyBorder="1" applyAlignment="1">
      <alignment horizontal="left"/>
    </xf>
    <xf numFmtId="0" fontId="8" fillId="6" borderId="17" xfId="0" applyFont="1" applyFill="1" applyBorder="1" applyAlignment="1">
      <alignment horizontal="left"/>
    </xf>
    <xf numFmtId="0" fontId="11" fillId="3" borderId="35" xfId="0" applyFont="1" applyFill="1" applyBorder="1" applyAlignment="1">
      <alignment horizontal="center"/>
    </xf>
    <xf numFmtId="0" fontId="0" fillId="0" borderId="36" xfId="0" applyBorder="1" applyAlignment="1">
      <alignment horizontal="center"/>
    </xf>
    <xf numFmtId="0" fontId="11" fillId="5" borderId="32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1" fillId="0" borderId="9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9" fillId="0" borderId="38" xfId="0" applyFont="1" applyBorder="1" applyAlignment="1"/>
    <xf numFmtId="0" fontId="15" fillId="0" borderId="38" xfId="0" applyFont="1" applyBorder="1" applyAlignment="1"/>
    <xf numFmtId="0" fontId="15" fillId="0" borderId="41" xfId="0" applyFont="1" applyBorder="1" applyAlignment="1"/>
    <xf numFmtId="0" fontId="15" fillId="0" borderId="39" xfId="0" applyFont="1" applyBorder="1" applyAlignment="1"/>
    <xf numFmtId="0" fontId="15" fillId="0" borderId="36" xfId="0" applyFont="1" applyBorder="1" applyAlignment="1"/>
    <xf numFmtId="0" fontId="11" fillId="5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5" xfId="0" applyFont="1" applyBorder="1" applyAlignment="1"/>
    <xf numFmtId="0" fontId="15" fillId="0" borderId="4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7" xfId="0" applyFont="1" applyBorder="1" applyAlignment="1"/>
    <xf numFmtId="0" fontId="0" fillId="0" borderId="39" xfId="0" applyBorder="1" applyAlignment="1"/>
    <xf numFmtId="0" fontId="0" fillId="0" borderId="36" xfId="0" applyBorder="1" applyAlignment="1"/>
    <xf numFmtId="0" fontId="0" fillId="0" borderId="45" xfId="0" applyBorder="1" applyAlignment="1"/>
    <xf numFmtId="0" fontId="0" fillId="0" borderId="22" xfId="0" applyBorder="1" applyAlignment="1"/>
    <xf numFmtId="0" fontId="0" fillId="0" borderId="11" xfId="0" applyBorder="1" applyAlignment="1"/>
    <xf numFmtId="0" fontId="0" fillId="0" borderId="0" xfId="0" applyAlignment="1"/>
    <xf numFmtId="0" fontId="0" fillId="0" borderId="10" xfId="0" applyBorder="1" applyAlignment="1"/>
    <xf numFmtId="0" fontId="0" fillId="0" borderId="20" xfId="0" applyBorder="1" applyAlignment="1"/>
    <xf numFmtId="0" fontId="0" fillId="0" borderId="12" xfId="0" applyBorder="1" applyAlignment="1"/>
    <xf numFmtId="0" fontId="0" fillId="0" borderId="13" xfId="0" applyBorder="1" applyAlignment="1"/>
    <xf numFmtId="0" fontId="1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10" xfId="0" applyBorder="1" applyAlignment="1">
      <alignment horizontal="right"/>
    </xf>
    <xf numFmtId="0" fontId="15" fillId="0" borderId="36" xfId="0" applyFont="1" applyBorder="1" applyAlignment="1">
      <alignment horizontal="center"/>
    </xf>
    <xf numFmtId="0" fontId="15" fillId="0" borderId="2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1" fillId="0" borderId="35" xfId="0" applyFont="1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36" xfId="0" applyBorder="1" applyAlignment="1">
      <alignment horizontal="left"/>
    </xf>
    <xf numFmtId="0" fontId="11" fillId="0" borderId="16" xfId="0" applyFont="1" applyBorder="1" applyAlignment="1">
      <alignment horizontal="left"/>
    </xf>
    <xf numFmtId="0" fontId="15" fillId="0" borderId="18" xfId="0" applyFont="1" applyBorder="1" applyAlignment="1">
      <alignment horizontal="left"/>
    </xf>
  </cellXfs>
  <cellStyles count="10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172720</xdr:colOff>
      <xdr:row>13</xdr:row>
      <xdr:rowOff>25400</xdr:rowOff>
    </xdr:from>
    <xdr:to>
      <xdr:col>4</xdr:col>
      <xdr:colOff>444500</xdr:colOff>
      <xdr:row>16</xdr:row>
      <xdr:rowOff>0</xdr:rowOff>
    </xdr:to>
    <xdr:sp macro="" textlink="">
      <xdr:nvSpPr>
        <xdr:cNvPr id="2" name="Down Arrow 1"/>
        <xdr:cNvSpPr/>
      </xdr:nvSpPr>
      <xdr:spPr>
        <a:xfrm>
          <a:off x="1734820" y="1409700"/>
          <a:ext cx="271780" cy="431800"/>
        </a:xfrm>
        <a:prstGeom prst="downArrow">
          <a:avLst>
            <a:gd name="adj1" fmla="val 50000"/>
            <a:gd name="adj2" fmla="val 50000"/>
          </a:avLst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  <xdr:twoCellAnchor>
    <xdr:from>
      <xdr:col>5</xdr:col>
      <xdr:colOff>45720</xdr:colOff>
      <xdr:row>14</xdr:row>
      <xdr:rowOff>38100</xdr:rowOff>
    </xdr:from>
    <xdr:to>
      <xdr:col>7</xdr:col>
      <xdr:colOff>190500</xdr:colOff>
      <xdr:row>17</xdr:row>
      <xdr:rowOff>127000</xdr:rowOff>
    </xdr:to>
    <xdr:sp macro="" textlink="">
      <xdr:nvSpPr>
        <xdr:cNvPr id="4" name="Bent-Up Arrow 3"/>
        <xdr:cNvSpPr/>
      </xdr:nvSpPr>
      <xdr:spPr>
        <a:xfrm>
          <a:off x="3157220" y="1587500"/>
          <a:ext cx="2049780" cy="622300"/>
        </a:xfrm>
        <a:prstGeom prst="bentUpArrow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638810</xdr:colOff>
      <xdr:row>15</xdr:row>
      <xdr:rowOff>12700</xdr:rowOff>
    </xdr:from>
    <xdr:to>
      <xdr:col>6</xdr:col>
      <xdr:colOff>469900</xdr:colOff>
      <xdr:row>16</xdr:row>
      <xdr:rowOff>127000</xdr:rowOff>
    </xdr:to>
    <xdr:sp macro="" textlink="">
      <xdr:nvSpPr>
        <xdr:cNvPr id="3" name="Bent-Up Arrow 2"/>
        <xdr:cNvSpPr/>
      </xdr:nvSpPr>
      <xdr:spPr>
        <a:xfrm rot="5400000">
          <a:off x="7183755" y="1989455"/>
          <a:ext cx="330200" cy="1380490"/>
        </a:xfrm>
        <a:prstGeom prst="bentUpArrow">
          <a:avLst/>
        </a:prstGeom>
        <a:ln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A33"/>
  <sheetViews>
    <sheetView tabSelected="1" topLeftCell="E1" workbookViewId="0">
      <selection activeCell="W18" sqref="W18"/>
    </sheetView>
  </sheetViews>
  <sheetFormatPr baseColWidth="10" defaultRowHeight="12" x14ac:dyDescent="0"/>
  <cols>
    <col min="1" max="1" width="4" style="1" customWidth="1"/>
    <col min="2" max="3" width="2.5703125" style="1" customWidth="1"/>
    <col min="4" max="4" width="12" style="1" customWidth="1"/>
    <col min="5" max="5" width="12.7109375" style="1" customWidth="1"/>
    <col min="6" max="6" width="4.42578125" style="1" customWidth="1"/>
    <col min="7" max="7" width="10.7109375" style="1"/>
    <col min="8" max="8" width="10.5703125" style="1" customWidth="1"/>
    <col min="9" max="9" width="3.7109375" style="1" customWidth="1"/>
    <col min="10" max="10" width="2.7109375" style="1" customWidth="1"/>
    <col min="11" max="11" width="4.140625" style="1" customWidth="1"/>
    <col min="12" max="12" width="9.85546875" style="1" customWidth="1"/>
    <col min="13" max="13" width="9.42578125" style="1" customWidth="1"/>
    <col min="14" max="14" width="9.140625" style="1" customWidth="1"/>
    <col min="15" max="15" width="11.28515625" style="1" customWidth="1"/>
    <col min="16" max="16" width="16.7109375" style="1" customWidth="1"/>
    <col min="17" max="17" width="10.7109375" style="1"/>
    <col min="18" max="18" width="2.42578125" style="1" customWidth="1"/>
    <col min="19" max="19" width="4.140625" style="1" customWidth="1"/>
    <col min="20" max="20" width="9.140625" style="1" customWidth="1"/>
    <col min="21" max="21" width="8.5703125" style="1" customWidth="1"/>
    <col min="22" max="22" width="10.28515625" style="1" customWidth="1"/>
    <col min="23" max="23" width="10.42578125" style="1" customWidth="1"/>
    <col min="24" max="24" width="10.5703125" style="1" customWidth="1"/>
    <col min="25" max="25" width="11.140625" style="1" customWidth="1"/>
    <col min="26" max="26" width="10.7109375" style="1"/>
    <col min="27" max="27" width="2.42578125" style="1" customWidth="1"/>
    <col min="28" max="16384" width="10.7109375" style="1"/>
  </cols>
  <sheetData>
    <row r="2" spans="2:27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</row>
    <row r="3" spans="2:27" ht="13" thickBot="1">
      <c r="B3" s="66"/>
      <c r="C3" s="21"/>
      <c r="J3" s="6"/>
      <c r="R3" s="6"/>
      <c r="AA3" s="6"/>
    </row>
    <row r="4" spans="2:27" ht="18" thickBot="1">
      <c r="B4" s="66"/>
      <c r="C4" s="21"/>
      <c r="D4" s="28" t="s">
        <v>41</v>
      </c>
      <c r="E4" s="5"/>
      <c r="J4" s="6"/>
      <c r="L4" s="28" t="s">
        <v>43</v>
      </c>
      <c r="M4" s="8"/>
      <c r="N4" s="5"/>
      <c r="O4" s="14" t="s">
        <v>25</v>
      </c>
      <c r="P4" s="13"/>
      <c r="R4" s="6"/>
      <c r="T4" s="28" t="s">
        <v>43</v>
      </c>
      <c r="U4" s="55"/>
      <c r="V4" s="56"/>
      <c r="W4" s="108" t="s">
        <v>68</v>
      </c>
      <c r="X4" s="113"/>
      <c r="Y4" s="114"/>
      <c r="AA4" s="6"/>
    </row>
    <row r="5" spans="2:27" ht="17">
      <c r="B5" s="66"/>
      <c r="C5" s="21"/>
      <c r="D5" s="14"/>
      <c r="E5" s="13"/>
      <c r="J5" s="6"/>
      <c r="L5" s="14"/>
      <c r="M5" s="13"/>
      <c r="N5" s="13"/>
      <c r="O5" s="14"/>
      <c r="P5" s="13"/>
      <c r="R5" s="6"/>
      <c r="T5" s="14"/>
      <c r="U5" s="57"/>
      <c r="V5" s="57"/>
      <c r="W5" s="14"/>
      <c r="X5" s="57"/>
      <c r="Y5" s="58"/>
      <c r="AA5" s="6"/>
    </row>
    <row r="6" spans="2:27" s="16" customFormat="1" ht="18" customHeight="1">
      <c r="B6" s="69"/>
      <c r="C6" s="22"/>
      <c r="D6" s="14" t="s">
        <v>20</v>
      </c>
      <c r="E6" s="15"/>
      <c r="J6" s="17"/>
      <c r="L6" s="14" t="s">
        <v>74</v>
      </c>
      <c r="M6" s="15"/>
      <c r="N6" s="15"/>
      <c r="O6" s="12"/>
      <c r="P6" s="15"/>
      <c r="R6" s="17"/>
      <c r="T6" s="14" t="s">
        <v>74</v>
      </c>
      <c r="U6" s="57"/>
      <c r="V6" s="57"/>
      <c r="W6" s="14"/>
      <c r="X6" s="57"/>
      <c r="Y6" s="58"/>
      <c r="AA6" s="17"/>
    </row>
    <row r="7" spans="2:27" ht="17">
      <c r="B7" s="66"/>
      <c r="C7" s="21"/>
      <c r="D7" s="27" t="s">
        <v>47</v>
      </c>
      <c r="E7" s="13"/>
      <c r="J7" s="6"/>
      <c r="L7" s="27" t="s">
        <v>63</v>
      </c>
      <c r="M7" s="13"/>
      <c r="N7" s="13"/>
      <c r="O7" s="14"/>
      <c r="P7" s="13"/>
      <c r="R7" s="6"/>
      <c r="T7" s="27" t="s">
        <v>65</v>
      </c>
      <c r="U7" s="13"/>
      <c r="V7" s="13"/>
      <c r="W7" s="14"/>
      <c r="X7" s="13"/>
      <c r="AA7" s="6"/>
    </row>
    <row r="8" spans="2:27" ht="17">
      <c r="B8" s="66"/>
      <c r="C8" s="21"/>
      <c r="D8" s="27" t="s">
        <v>48</v>
      </c>
      <c r="E8" s="13"/>
      <c r="J8" s="6"/>
      <c r="L8" s="27" t="s">
        <v>64</v>
      </c>
      <c r="M8" s="13"/>
      <c r="N8" s="13"/>
      <c r="O8" s="14"/>
      <c r="P8" s="13"/>
      <c r="R8" s="6"/>
      <c r="T8" s="27" t="s">
        <v>66</v>
      </c>
      <c r="U8" s="13"/>
      <c r="V8" s="13"/>
      <c r="W8" s="14"/>
      <c r="X8" s="13"/>
      <c r="AA8" s="6"/>
    </row>
    <row r="9" spans="2:27" ht="18" thickBot="1">
      <c r="B9" s="66"/>
      <c r="C9" s="21"/>
      <c r="D9" s="27"/>
      <c r="E9" s="13"/>
      <c r="J9" s="6"/>
      <c r="M9" s="13"/>
      <c r="N9" s="13"/>
      <c r="O9" s="14"/>
      <c r="P9" s="13"/>
      <c r="R9" s="6"/>
      <c r="T9" s="27" t="s">
        <v>67</v>
      </c>
      <c r="U9" s="13"/>
      <c r="V9" s="13"/>
      <c r="W9" s="14"/>
      <c r="X9" s="13"/>
      <c r="AA9" s="6"/>
    </row>
    <row r="10" spans="2:27" ht="18" thickBot="1">
      <c r="B10" s="66"/>
      <c r="C10" s="21"/>
      <c r="D10" s="29" t="s">
        <v>61</v>
      </c>
      <c r="E10" s="30"/>
      <c r="F10" s="30"/>
      <c r="G10" s="31"/>
      <c r="H10" s="32"/>
      <c r="J10" s="6"/>
      <c r="L10" s="29" t="s">
        <v>62</v>
      </c>
      <c r="M10" s="31"/>
      <c r="N10" s="31"/>
      <c r="O10" s="32"/>
      <c r="R10" s="6"/>
      <c r="U10" s="13"/>
      <c r="V10" s="13"/>
      <c r="W10" s="14"/>
      <c r="X10" s="13"/>
      <c r="AA10" s="6"/>
    </row>
    <row r="11" spans="2:27" ht="16" thickBot="1">
      <c r="B11" s="66"/>
      <c r="C11" s="21"/>
      <c r="D11" s="33"/>
      <c r="E11" s="9"/>
      <c r="F11" s="9"/>
      <c r="G11" s="9"/>
      <c r="H11" s="34"/>
      <c r="J11" s="6"/>
      <c r="L11" s="33"/>
      <c r="M11" s="9"/>
      <c r="N11" s="9"/>
      <c r="O11" s="34"/>
      <c r="R11" s="6"/>
      <c r="T11" s="29" t="s">
        <v>62</v>
      </c>
      <c r="U11" s="31"/>
      <c r="V11" s="31"/>
      <c r="W11" s="32"/>
      <c r="X11" s="10"/>
      <c r="Y11" s="10"/>
      <c r="AA11" s="6"/>
    </row>
    <row r="12" spans="2:27" ht="16" thickBot="1">
      <c r="B12" s="66"/>
      <c r="C12" s="21"/>
      <c r="D12" s="35" t="s">
        <v>44</v>
      </c>
      <c r="E12" s="36" t="s">
        <v>45</v>
      </c>
      <c r="F12" s="9"/>
      <c r="G12" s="115" t="s">
        <v>56</v>
      </c>
      <c r="H12" s="116"/>
      <c r="I12" s="3"/>
      <c r="J12" s="7"/>
      <c r="L12" s="35" t="s">
        <v>29</v>
      </c>
      <c r="M12" s="43" t="s">
        <v>26</v>
      </c>
      <c r="N12" s="36" t="s">
        <v>27</v>
      </c>
      <c r="O12" s="44" t="s">
        <v>26</v>
      </c>
      <c r="R12" s="7"/>
      <c r="T12" s="33"/>
      <c r="U12" s="9"/>
      <c r="V12" s="9"/>
      <c r="W12" s="34"/>
      <c r="X12" s="10"/>
      <c r="Y12" s="10"/>
      <c r="AA12" s="7"/>
    </row>
    <row r="13" spans="2:27" ht="15">
      <c r="B13" s="66"/>
      <c r="C13" s="21"/>
      <c r="D13" s="37">
        <v>3000</v>
      </c>
      <c r="E13" s="38">
        <v>60</v>
      </c>
      <c r="F13" s="9"/>
      <c r="G13" s="117" t="str">
        <f>IF(D18&lt;10, "YES","NO")</f>
        <v>NO</v>
      </c>
      <c r="H13" s="118"/>
      <c r="I13" s="3"/>
      <c r="J13" s="7"/>
      <c r="L13" s="45" t="s">
        <v>35</v>
      </c>
      <c r="M13" s="46">
        <v>4.3499999999999996</v>
      </c>
      <c r="N13" s="47" t="s">
        <v>34</v>
      </c>
      <c r="O13" s="48">
        <v>2.04</v>
      </c>
      <c r="R13" s="7"/>
      <c r="T13" s="35" t="s">
        <v>29</v>
      </c>
      <c r="U13" s="43" t="s">
        <v>26</v>
      </c>
      <c r="V13" s="36" t="s">
        <v>49</v>
      </c>
      <c r="W13" s="43" t="s">
        <v>26</v>
      </c>
      <c r="X13" s="59" t="s">
        <v>50</v>
      </c>
      <c r="Y13" s="60" t="s">
        <v>26</v>
      </c>
      <c r="AA13" s="7"/>
    </row>
    <row r="14" spans="2:27" ht="15" customHeight="1" thickBot="1">
      <c r="B14" s="66"/>
      <c r="C14" s="21"/>
      <c r="D14" s="33"/>
      <c r="E14" s="9"/>
      <c r="F14" s="9"/>
      <c r="G14" s="119"/>
      <c r="H14" s="120"/>
      <c r="I14" s="2"/>
      <c r="J14" s="6"/>
      <c r="L14" s="45" t="s">
        <v>36</v>
      </c>
      <c r="M14" s="46">
        <v>7.13</v>
      </c>
      <c r="N14" s="47" t="s">
        <v>57</v>
      </c>
      <c r="O14" s="48">
        <v>1.0900000000000001</v>
      </c>
      <c r="R14" s="6"/>
      <c r="T14" s="45" t="s">
        <v>35</v>
      </c>
      <c r="U14" s="46">
        <v>4.3499999999999996</v>
      </c>
      <c r="V14" s="47" t="s">
        <v>34</v>
      </c>
      <c r="W14" s="46">
        <v>2.04</v>
      </c>
      <c r="X14" s="45" t="s">
        <v>51</v>
      </c>
      <c r="Y14" s="61">
        <v>9.1999999999999998E-2</v>
      </c>
      <c r="AA14" s="6"/>
    </row>
    <row r="15" spans="2:27" ht="16" customHeight="1">
      <c r="B15" s="66"/>
      <c r="C15" s="21"/>
      <c r="D15" s="33"/>
      <c r="E15" s="9"/>
      <c r="F15" s="9"/>
      <c r="G15" s="9"/>
      <c r="H15" s="34"/>
      <c r="I15" s="2"/>
      <c r="J15" s="6"/>
      <c r="L15" s="45" t="s">
        <v>37</v>
      </c>
      <c r="M15" s="46">
        <v>4.01</v>
      </c>
      <c r="N15" s="47" t="s">
        <v>30</v>
      </c>
      <c r="O15" s="48">
        <v>3.02</v>
      </c>
      <c r="R15" s="6"/>
      <c r="T15" s="45" t="s">
        <v>36</v>
      </c>
      <c r="U15" s="46">
        <v>2.15</v>
      </c>
      <c r="V15" s="47" t="s">
        <v>57</v>
      </c>
      <c r="W15" s="46">
        <v>2.12</v>
      </c>
      <c r="X15" s="45" t="s">
        <v>52</v>
      </c>
      <c r="Y15" s="61">
        <v>8.6999999999999994E-2</v>
      </c>
      <c r="AA15" s="6"/>
    </row>
    <row r="16" spans="2:27" ht="15">
      <c r="B16" s="66"/>
      <c r="C16" s="21"/>
      <c r="D16" s="33"/>
      <c r="E16" s="9"/>
      <c r="F16" s="9"/>
      <c r="G16" s="9"/>
      <c r="H16" s="34"/>
      <c r="I16" s="2"/>
      <c r="J16" s="6"/>
      <c r="L16" s="33"/>
      <c r="M16" s="9"/>
      <c r="N16" s="47" t="s">
        <v>31</v>
      </c>
      <c r="O16" s="48">
        <v>2.74</v>
      </c>
      <c r="R16" s="6"/>
      <c r="T16" s="45" t="s">
        <v>37</v>
      </c>
      <c r="U16" s="46">
        <v>4.01</v>
      </c>
      <c r="V16" s="47" t="s">
        <v>30</v>
      </c>
      <c r="W16" s="46">
        <v>2.12</v>
      </c>
      <c r="X16" s="45" t="s">
        <v>19</v>
      </c>
      <c r="Y16" s="61">
        <v>5.8900000000000001E-2</v>
      </c>
      <c r="AA16" s="6"/>
    </row>
    <row r="17" spans="2:27" ht="15">
      <c r="B17" s="66"/>
      <c r="C17" s="21"/>
      <c r="D17" s="121" t="s">
        <v>40</v>
      </c>
      <c r="E17" s="122"/>
      <c r="F17" s="39"/>
      <c r="G17" s="39"/>
      <c r="H17" s="40"/>
      <c r="I17" s="2"/>
      <c r="J17" s="6"/>
      <c r="L17" s="33"/>
      <c r="M17" s="49"/>
      <c r="N17" s="47" t="s">
        <v>32</v>
      </c>
      <c r="O17" s="48">
        <v>6.8</v>
      </c>
      <c r="R17" s="6"/>
      <c r="T17" s="33"/>
      <c r="U17" s="9"/>
      <c r="V17" s="47" t="s">
        <v>31</v>
      </c>
      <c r="W17" s="46">
        <v>1.67</v>
      </c>
      <c r="X17" s="45" t="s">
        <v>59</v>
      </c>
      <c r="Y17" s="61">
        <v>3.5000000000000003E-2</v>
      </c>
      <c r="AA17" s="6"/>
    </row>
    <row r="18" spans="2:27" ht="17" thickBot="1">
      <c r="B18" s="66"/>
      <c r="C18" s="21"/>
      <c r="D18" s="111">
        <f>(D13*4.055+E13*12.384)/1000</f>
        <v>12.908040000000002</v>
      </c>
      <c r="E18" s="112"/>
      <c r="F18" s="41"/>
      <c r="G18" s="41"/>
      <c r="H18" s="42"/>
      <c r="I18" s="2"/>
      <c r="J18" s="6"/>
      <c r="L18" s="33"/>
      <c r="M18" s="49"/>
      <c r="N18" s="47" t="s">
        <v>38</v>
      </c>
      <c r="O18" s="48">
        <v>8.1300000000000008</v>
      </c>
      <c r="R18" s="6"/>
      <c r="T18" s="33"/>
      <c r="U18" s="49"/>
      <c r="V18" s="47" t="s">
        <v>32</v>
      </c>
      <c r="W18" s="46">
        <v>6.8</v>
      </c>
      <c r="X18" s="62" t="s">
        <v>60</v>
      </c>
      <c r="Y18" s="63">
        <v>2.5999999999999999E-2</v>
      </c>
      <c r="AA18" s="6"/>
    </row>
    <row r="19" spans="2:27" ht="15">
      <c r="B19" s="66"/>
      <c r="C19" s="21"/>
      <c r="I19" s="2"/>
      <c r="J19" s="6"/>
      <c r="L19" s="33"/>
      <c r="M19" s="49"/>
      <c r="N19" s="47" t="s">
        <v>33</v>
      </c>
      <c r="O19" s="48">
        <v>9.18</v>
      </c>
      <c r="R19" s="6"/>
      <c r="T19" s="33"/>
      <c r="U19" s="49"/>
      <c r="V19" s="47" t="s">
        <v>38</v>
      </c>
      <c r="W19" s="48">
        <v>8.1300000000000008</v>
      </c>
      <c r="X19" s="10"/>
      <c r="Y19" s="10"/>
      <c r="AA19" s="6"/>
    </row>
    <row r="20" spans="2:27" ht="15">
      <c r="B20" s="66"/>
      <c r="C20" s="21"/>
      <c r="D20" s="4" t="s">
        <v>75</v>
      </c>
      <c r="E20" s="2"/>
      <c r="F20" s="2"/>
      <c r="G20" s="2"/>
      <c r="H20" s="2"/>
      <c r="I20" s="2"/>
      <c r="J20" s="6"/>
      <c r="L20" s="33"/>
      <c r="M20" s="9"/>
      <c r="N20" s="9"/>
      <c r="O20" s="34"/>
      <c r="R20" s="6"/>
      <c r="T20" s="33"/>
      <c r="U20" s="49"/>
      <c r="V20" s="47" t="s">
        <v>33</v>
      </c>
      <c r="W20" s="48">
        <v>9.18</v>
      </c>
      <c r="X20" s="10"/>
      <c r="Y20" s="10" t="s">
        <v>46</v>
      </c>
      <c r="AA20" s="6"/>
    </row>
    <row r="21" spans="2:27" ht="15">
      <c r="B21" s="66"/>
      <c r="C21" s="21"/>
      <c r="D21" s="65" t="s">
        <v>39</v>
      </c>
      <c r="E21" s="9"/>
      <c r="F21" s="2"/>
      <c r="G21" s="2"/>
      <c r="H21" s="2"/>
      <c r="I21" s="2"/>
      <c r="J21" s="6"/>
      <c r="L21" s="33"/>
      <c r="M21" s="9"/>
      <c r="N21" s="50" t="s">
        <v>28</v>
      </c>
      <c r="O21" s="51">
        <f>M13/100+M14/100+M15/10+O13/100+O14/10000+O15/100+O16/10+O17/100+O18/100+O19/100</f>
        <v>1.081609</v>
      </c>
      <c r="R21" s="6"/>
      <c r="T21" s="33"/>
      <c r="U21" s="9"/>
      <c r="V21" s="9"/>
      <c r="W21" s="34"/>
      <c r="X21" s="10"/>
      <c r="Y21" s="10"/>
      <c r="AA21" s="6"/>
    </row>
    <row r="22" spans="2:27" ht="16" thickBot="1">
      <c r="B22" s="66"/>
      <c r="C22" s="21"/>
      <c r="D22" s="65" t="s">
        <v>42</v>
      </c>
      <c r="E22" s="10"/>
      <c r="I22" s="2"/>
      <c r="J22" s="6"/>
      <c r="L22" s="52"/>
      <c r="M22" s="9"/>
      <c r="N22" s="9"/>
      <c r="O22" s="40"/>
      <c r="Q22" s="1" t="s">
        <v>46</v>
      </c>
      <c r="R22" s="6"/>
      <c r="T22" s="33"/>
      <c r="U22" s="9"/>
      <c r="V22" s="50" t="s">
        <v>28</v>
      </c>
      <c r="W22" s="51">
        <f>U14/100+U15/100+U16/10+W14/100+W15/10000+W16/1000+W17/10+W18/100+W19/100+W20/100+Y14/100+Y15/10+Y16/1+Y17*0.99/100+Y18/1000</f>
        <v>0.9657245000000001</v>
      </c>
      <c r="X22" s="10"/>
      <c r="Y22" s="10"/>
      <c r="AA22" s="6"/>
    </row>
    <row r="23" spans="2:27" ht="16" thickBot="1">
      <c r="B23" s="66"/>
      <c r="C23" s="21"/>
      <c r="I23" s="2"/>
      <c r="J23" s="6"/>
      <c r="L23" s="33"/>
      <c r="M23" s="9"/>
      <c r="N23" s="115" t="s">
        <v>56</v>
      </c>
      <c r="O23" s="116"/>
      <c r="R23" s="6"/>
      <c r="T23" s="52"/>
      <c r="U23" s="9"/>
      <c r="V23" s="9"/>
      <c r="W23" s="40"/>
      <c r="X23" s="10"/>
      <c r="Y23" s="10"/>
      <c r="AA23" s="6"/>
    </row>
    <row r="24" spans="2:27" ht="15">
      <c r="B24" s="66"/>
      <c r="C24" s="21"/>
      <c r="E24" s="10"/>
      <c r="I24" s="2"/>
      <c r="J24" s="6"/>
      <c r="L24" s="33"/>
      <c r="M24" s="9"/>
      <c r="N24" s="117" t="str">
        <f>IF(O21&lt;1, "YES","NO")</f>
        <v>NO</v>
      </c>
      <c r="O24" s="118"/>
      <c r="R24" s="6"/>
      <c r="T24" s="33"/>
      <c r="U24" s="9"/>
      <c r="V24" s="115" t="s">
        <v>56</v>
      </c>
      <c r="W24" s="116"/>
      <c r="X24" s="10"/>
      <c r="Y24" s="10"/>
      <c r="AA24" s="6"/>
    </row>
    <row r="25" spans="2:27" ht="16" thickBot="1">
      <c r="B25" s="66"/>
      <c r="C25" s="21"/>
      <c r="J25" s="6"/>
      <c r="L25" s="53"/>
      <c r="M25" s="54"/>
      <c r="N25" s="119"/>
      <c r="O25" s="120"/>
      <c r="R25" s="6"/>
      <c r="T25" s="33"/>
      <c r="U25" s="9"/>
      <c r="V25" s="117" t="str">
        <f>IF(W22&lt;1, "YES","NO")</f>
        <v>YES</v>
      </c>
      <c r="W25" s="118"/>
      <c r="X25" s="64"/>
      <c r="Y25" s="10"/>
      <c r="AA25" s="6"/>
    </row>
    <row r="26" spans="2:27" ht="20" customHeight="1" thickBot="1">
      <c r="B26" s="66"/>
      <c r="C26" s="21"/>
      <c r="J26" s="6"/>
      <c r="R26" s="6"/>
      <c r="T26" s="53"/>
      <c r="U26" s="54"/>
      <c r="V26" s="119"/>
      <c r="W26" s="120"/>
      <c r="X26" s="10"/>
      <c r="Y26" s="10"/>
      <c r="AA26" s="6"/>
    </row>
    <row r="27" spans="2:27" ht="15" customHeight="1">
      <c r="B27" s="66"/>
      <c r="C27" s="21"/>
      <c r="J27" s="6"/>
      <c r="L27" s="4" t="s">
        <v>22</v>
      </c>
      <c r="M27" s="13"/>
      <c r="N27" s="13"/>
      <c r="O27" s="13"/>
      <c r="P27" s="13"/>
      <c r="R27" s="6"/>
      <c r="AA27" s="6"/>
    </row>
    <row r="28" spans="2:27" ht="14" customHeight="1">
      <c r="B28" s="66"/>
      <c r="C28" s="21"/>
      <c r="J28" s="6"/>
      <c r="L28" s="65" t="s">
        <v>23</v>
      </c>
      <c r="M28" s="13"/>
      <c r="N28" s="13"/>
      <c r="O28" s="13"/>
      <c r="P28" s="13"/>
      <c r="R28" s="6"/>
      <c r="T28" s="4" t="s">
        <v>22</v>
      </c>
      <c r="U28" s="13"/>
      <c r="V28" s="13"/>
      <c r="W28" s="13"/>
      <c r="X28" s="13"/>
      <c r="Y28" s="13"/>
      <c r="AA28" s="6"/>
    </row>
    <row r="29" spans="2:27" ht="14" customHeight="1">
      <c r="B29" s="66"/>
      <c r="C29" s="21"/>
      <c r="J29" s="6"/>
      <c r="L29" s="65" t="s">
        <v>3</v>
      </c>
      <c r="M29" s="13"/>
      <c r="N29" s="13"/>
      <c r="O29" s="13"/>
      <c r="P29" s="13"/>
      <c r="R29" s="6"/>
      <c r="T29" s="65" t="s">
        <v>23</v>
      </c>
      <c r="U29" s="13"/>
      <c r="V29" s="13"/>
      <c r="W29" s="13"/>
      <c r="X29" s="13"/>
      <c r="Y29" s="13"/>
      <c r="AA29" s="6"/>
    </row>
    <row r="30" spans="2:27" ht="13">
      <c r="B30" s="66"/>
      <c r="C30" s="21"/>
      <c r="J30" s="6"/>
      <c r="L30" s="65" t="s">
        <v>21</v>
      </c>
      <c r="M30" s="13"/>
      <c r="N30" s="13"/>
      <c r="O30" s="13"/>
      <c r="P30" s="13"/>
      <c r="R30" s="6"/>
      <c r="T30" s="65" t="s">
        <v>24</v>
      </c>
      <c r="U30" s="13"/>
      <c r="V30" s="13"/>
      <c r="W30" s="13"/>
      <c r="X30" s="13"/>
      <c r="Y30" s="13"/>
      <c r="AA30" s="6"/>
    </row>
    <row r="31" spans="2:27" ht="13">
      <c r="B31" s="66"/>
      <c r="C31" s="21"/>
      <c r="J31" s="6"/>
      <c r="R31" s="6"/>
      <c r="T31" s="65" t="s">
        <v>21</v>
      </c>
      <c r="U31" s="13"/>
      <c r="V31" s="13"/>
      <c r="W31" s="13"/>
      <c r="X31" s="13"/>
      <c r="Y31" s="13"/>
      <c r="AA31" s="6"/>
    </row>
    <row r="32" spans="2:27">
      <c r="B32" s="66"/>
      <c r="C32" s="21"/>
      <c r="J32" s="6"/>
      <c r="R32" s="6"/>
      <c r="AA32" s="6"/>
    </row>
    <row r="33" spans="2:27" ht="17"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7"/>
      <c r="M33" s="68"/>
      <c r="N33" s="68"/>
      <c r="O33" s="68"/>
      <c r="P33" s="68"/>
      <c r="Q33" s="66"/>
      <c r="R33" s="66"/>
      <c r="S33" s="66"/>
      <c r="T33" s="67"/>
      <c r="U33" s="68"/>
      <c r="V33" s="68"/>
      <c r="W33" s="68"/>
      <c r="X33" s="68"/>
      <c r="Y33" s="68"/>
      <c r="Z33" s="66"/>
      <c r="AA33" s="66"/>
    </row>
  </sheetData>
  <mergeCells count="7">
    <mergeCell ref="G12:H12"/>
    <mergeCell ref="G13:H14"/>
    <mergeCell ref="D17:E17"/>
    <mergeCell ref="V24:W24"/>
    <mergeCell ref="V25:W26"/>
    <mergeCell ref="N23:O23"/>
    <mergeCell ref="N24:O25"/>
  </mergeCells>
  <phoneticPr fontId="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E43"/>
  <sheetViews>
    <sheetView workbookViewId="0">
      <selection activeCell="T35" sqref="T35"/>
    </sheetView>
  </sheetViews>
  <sheetFormatPr baseColWidth="10" defaultRowHeight="12" x14ac:dyDescent="0"/>
  <cols>
    <col min="1" max="1" width="3" style="1" customWidth="1"/>
    <col min="2" max="2" width="2.28515625" style="1" customWidth="1"/>
    <col min="3" max="3" width="25.85546875" style="1" bestFit="1" customWidth="1"/>
    <col min="4" max="4" width="8.85546875" style="1" customWidth="1"/>
    <col min="5" max="6" width="11.28515625" style="1" customWidth="1"/>
    <col min="7" max="7" width="6.42578125" style="1" customWidth="1"/>
    <col min="8" max="8" width="10.7109375" style="1"/>
    <col min="9" max="9" width="12.5703125" style="1" customWidth="1"/>
    <col min="10" max="10" width="2.140625" style="1" customWidth="1"/>
    <col min="11" max="11" width="2.5703125" style="1" customWidth="1"/>
    <col min="12" max="12" width="2.140625" style="21" customWidth="1"/>
    <col min="13" max="13" width="25.7109375" style="1" customWidth="1"/>
    <col min="14" max="15" width="8.140625" style="1" customWidth="1"/>
    <col min="16" max="16" width="7.85546875" style="1" customWidth="1"/>
    <col min="17" max="17" width="8.140625" style="1" customWidth="1"/>
    <col min="18" max="18" width="8.7109375" style="1" customWidth="1"/>
    <col min="19" max="19" width="7.28515625" style="1" customWidth="1"/>
    <col min="20" max="20" width="7" style="1" customWidth="1"/>
    <col min="21" max="21" width="7.85546875" style="1" customWidth="1"/>
    <col min="22" max="22" width="7.42578125" style="1" customWidth="1"/>
    <col min="23" max="23" width="7" style="1" customWidth="1"/>
    <col min="24" max="24" width="7.28515625" style="1" customWidth="1"/>
    <col min="25" max="26" width="7.5703125" style="1" customWidth="1"/>
    <col min="27" max="27" width="7.85546875" style="1" customWidth="1"/>
    <col min="28" max="28" width="7.7109375" style="1" customWidth="1"/>
    <col min="29" max="29" width="6.85546875" style="1" customWidth="1"/>
    <col min="30" max="31" width="2.85546875" style="1" customWidth="1"/>
    <col min="32" max="16384" width="10.7109375" style="1"/>
  </cols>
  <sheetData>
    <row r="2" spans="2:31">
      <c r="B2" s="66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</row>
    <row r="3" spans="2:31" ht="13" thickBot="1">
      <c r="B3" s="66"/>
      <c r="K3" s="6"/>
      <c r="AE3" s="66"/>
    </row>
    <row r="4" spans="2:31" ht="18" thickBot="1">
      <c r="B4" s="66"/>
      <c r="D4" s="70" t="s">
        <v>41</v>
      </c>
      <c r="E4" s="19"/>
      <c r="F4" s="20"/>
      <c r="K4" s="6"/>
      <c r="N4" s="70" t="s">
        <v>73</v>
      </c>
      <c r="O4" s="19"/>
      <c r="P4" s="20"/>
      <c r="Q4" s="107"/>
      <c r="AE4" s="66"/>
    </row>
    <row r="5" spans="2:31" ht="11" customHeight="1">
      <c r="B5" s="66"/>
      <c r="D5" s="14"/>
      <c r="E5" s="13"/>
      <c r="F5" s="13"/>
      <c r="K5" s="6"/>
      <c r="N5" s="14"/>
      <c r="AE5" s="66"/>
    </row>
    <row r="6" spans="2:31" s="16" customFormat="1" ht="18" customHeight="1">
      <c r="B6" s="69"/>
      <c r="D6" s="14" t="s">
        <v>20</v>
      </c>
      <c r="E6" s="15"/>
      <c r="F6" s="15"/>
      <c r="K6" s="17"/>
      <c r="L6" s="22"/>
      <c r="N6" s="14" t="s">
        <v>74</v>
      </c>
      <c r="AE6" s="69"/>
    </row>
    <row r="7" spans="2:31" ht="15">
      <c r="B7" s="66"/>
      <c r="C7" s="10"/>
      <c r="D7" s="27" t="s">
        <v>47</v>
      </c>
      <c r="E7" s="64"/>
      <c r="F7" s="64"/>
      <c r="G7" s="10"/>
      <c r="H7" s="10"/>
      <c r="I7" s="10"/>
      <c r="K7" s="6"/>
      <c r="N7" s="27" t="s">
        <v>63</v>
      </c>
      <c r="AE7" s="66"/>
    </row>
    <row r="8" spans="2:31" ht="15">
      <c r="B8" s="66"/>
      <c r="C8" s="10"/>
      <c r="D8" s="27" t="s">
        <v>48</v>
      </c>
      <c r="E8" s="64"/>
      <c r="F8" s="64"/>
      <c r="G8" s="10"/>
      <c r="H8" s="10"/>
      <c r="I8" s="10"/>
      <c r="K8" s="6"/>
      <c r="N8" s="27" t="s">
        <v>64</v>
      </c>
      <c r="AE8" s="66"/>
    </row>
    <row r="9" spans="2:31" ht="16" thickBot="1">
      <c r="B9" s="66"/>
      <c r="C9" s="10"/>
      <c r="D9" s="27"/>
      <c r="E9" s="27"/>
      <c r="F9" s="27"/>
      <c r="G9" s="27"/>
      <c r="H9" s="27"/>
      <c r="I9" s="27"/>
      <c r="K9" s="6"/>
      <c r="N9" s="27"/>
      <c r="AE9" s="66"/>
    </row>
    <row r="10" spans="2:31" ht="16" customHeight="1">
      <c r="B10" s="66"/>
      <c r="C10" s="10"/>
      <c r="D10" s="29" t="s">
        <v>69</v>
      </c>
      <c r="E10" s="30"/>
      <c r="F10" s="30"/>
      <c r="G10" s="30"/>
      <c r="H10" s="31"/>
      <c r="I10" s="32"/>
      <c r="K10" s="6"/>
      <c r="M10" s="9"/>
      <c r="N10" s="154" t="s">
        <v>62</v>
      </c>
      <c r="O10" s="155"/>
      <c r="P10" s="155"/>
      <c r="Q10" s="155"/>
      <c r="R10" s="155"/>
      <c r="S10" s="155"/>
      <c r="T10" s="155"/>
      <c r="U10" s="155"/>
      <c r="V10" s="155"/>
      <c r="W10" s="156"/>
      <c r="X10" s="82" t="s">
        <v>0</v>
      </c>
      <c r="AE10" s="66"/>
    </row>
    <row r="11" spans="2:31" ht="16">
      <c r="B11" s="66"/>
      <c r="C11" s="10"/>
      <c r="D11" s="52" t="s">
        <v>1</v>
      </c>
      <c r="E11" s="23"/>
      <c r="F11" s="23"/>
      <c r="G11" s="23"/>
      <c r="H11" s="9"/>
      <c r="I11" s="34"/>
      <c r="K11" s="6"/>
      <c r="M11" s="10"/>
      <c r="N11" s="83" t="s">
        <v>1</v>
      </c>
      <c r="O11" s="84"/>
      <c r="P11" s="84"/>
      <c r="Q11" s="84"/>
      <c r="R11" s="84"/>
      <c r="S11" s="84"/>
      <c r="T11" s="84"/>
      <c r="U11" s="84"/>
      <c r="V11" s="84"/>
      <c r="W11" s="85"/>
      <c r="X11" s="86"/>
      <c r="AE11" s="66"/>
    </row>
    <row r="12" spans="2:31" ht="17" thickBot="1">
      <c r="B12" s="66"/>
      <c r="C12" s="10"/>
      <c r="D12" s="33"/>
      <c r="E12" s="9"/>
      <c r="F12" s="9"/>
      <c r="G12" s="9"/>
      <c r="H12" s="9"/>
      <c r="I12" s="34"/>
      <c r="J12" s="3"/>
      <c r="K12" s="7"/>
      <c r="L12" s="3"/>
      <c r="M12" s="10"/>
      <c r="N12" s="35" t="s">
        <v>6</v>
      </c>
      <c r="O12" s="36" t="s">
        <v>36</v>
      </c>
      <c r="P12" s="36" t="s">
        <v>37</v>
      </c>
      <c r="Q12" s="36" t="s">
        <v>34</v>
      </c>
      <c r="R12" s="36" t="s">
        <v>57</v>
      </c>
      <c r="S12" s="36" t="s">
        <v>30</v>
      </c>
      <c r="T12" s="36" t="s">
        <v>31</v>
      </c>
      <c r="U12" s="36" t="s">
        <v>32</v>
      </c>
      <c r="V12" s="36" t="s">
        <v>38</v>
      </c>
      <c r="W12" s="43" t="s">
        <v>33</v>
      </c>
      <c r="X12" s="86"/>
      <c r="AE12" s="66"/>
    </row>
    <row r="13" spans="2:31" ht="16" thickBot="1">
      <c r="B13" s="66"/>
      <c r="C13" s="10"/>
      <c r="D13" s="35" t="s">
        <v>44</v>
      </c>
      <c r="E13" s="36" t="s">
        <v>45</v>
      </c>
      <c r="F13" s="39"/>
      <c r="G13" s="9"/>
      <c r="H13" s="9"/>
      <c r="I13" s="34"/>
      <c r="J13" s="3"/>
      <c r="K13" s="7"/>
      <c r="L13" s="3"/>
      <c r="M13" s="10"/>
      <c r="N13" s="87">
        <v>6.44</v>
      </c>
      <c r="O13" s="88">
        <v>6.04</v>
      </c>
      <c r="P13" s="88">
        <v>6</v>
      </c>
      <c r="Q13" s="88">
        <v>17.8</v>
      </c>
      <c r="R13" s="88">
        <v>18.05</v>
      </c>
      <c r="S13" s="88">
        <v>18.2</v>
      </c>
      <c r="T13" s="88">
        <v>5.21</v>
      </c>
      <c r="U13" s="88">
        <v>21.4</v>
      </c>
      <c r="V13" s="88">
        <v>3.15</v>
      </c>
      <c r="W13" s="46">
        <v>9.18</v>
      </c>
      <c r="X13" s="75">
        <f>SUM(N13:W13)</f>
        <v>111.47</v>
      </c>
      <c r="Y13" s="26"/>
      <c r="AE13" s="66"/>
    </row>
    <row r="14" spans="2:31" ht="17" thickBot="1">
      <c r="B14" s="66"/>
      <c r="C14" s="81" t="s">
        <v>53</v>
      </c>
      <c r="D14" s="37">
        <v>1500</v>
      </c>
      <c r="E14" s="71">
        <v>50</v>
      </c>
      <c r="F14" s="72" t="s">
        <v>2</v>
      </c>
      <c r="G14" s="9"/>
      <c r="H14" s="115" t="s">
        <v>56</v>
      </c>
      <c r="I14" s="148"/>
      <c r="J14" s="2"/>
      <c r="K14" s="6"/>
      <c r="M14" s="81" t="s">
        <v>55</v>
      </c>
      <c r="N14" s="89">
        <f>N13/X13</f>
        <v>5.777339194402082E-2</v>
      </c>
      <c r="O14" s="90">
        <f>O13/X13</f>
        <v>5.4184982506503991E-2</v>
      </c>
      <c r="P14" s="90">
        <f>P13/X13</f>
        <v>5.3826141562752311E-2</v>
      </c>
      <c r="Q14" s="90">
        <f>Q13/X13</f>
        <v>0.15968421996949853</v>
      </c>
      <c r="R14" s="90">
        <f>R13/X13</f>
        <v>0.16192697586794655</v>
      </c>
      <c r="S14" s="90">
        <f>S13/X13</f>
        <v>0.16327262940701534</v>
      </c>
      <c r="T14" s="90">
        <f>T13/X13</f>
        <v>4.6739032923656589E-2</v>
      </c>
      <c r="U14" s="90">
        <f>U13/X13</f>
        <v>0.19197990490714989</v>
      </c>
      <c r="V14" s="90">
        <f>V13/X13</f>
        <v>2.8258724320444961E-2</v>
      </c>
      <c r="W14" s="91">
        <f>W13/X13</f>
        <v>8.2353996591011031E-2</v>
      </c>
      <c r="X14" s="92"/>
      <c r="Y14" s="26"/>
      <c r="AE14" s="66"/>
    </row>
    <row r="15" spans="2:31" ht="18" thickBot="1">
      <c r="B15" s="66"/>
      <c r="C15" s="81" t="s">
        <v>54</v>
      </c>
      <c r="D15" s="73">
        <f>D14*4.055/1000</f>
        <v>6.0824999999999996</v>
      </c>
      <c r="E15" s="74">
        <f>E14*12.384/1000</f>
        <v>0.61920000000000008</v>
      </c>
      <c r="F15" s="75">
        <f>D15+E15</f>
        <v>6.7016999999999998</v>
      </c>
      <c r="G15" s="9"/>
      <c r="H15" s="117" t="str">
        <f>IF(F15&lt;E18, "YES","NO")</f>
        <v>YES</v>
      </c>
      <c r="I15" s="149"/>
      <c r="J15" s="2"/>
      <c r="K15" s="6"/>
      <c r="M15" s="81" t="s">
        <v>71</v>
      </c>
      <c r="N15" s="77">
        <v>100</v>
      </c>
      <c r="O15" s="93">
        <v>100</v>
      </c>
      <c r="P15" s="93">
        <v>10</v>
      </c>
      <c r="Q15" s="93">
        <v>100</v>
      </c>
      <c r="R15" s="93">
        <v>10000</v>
      </c>
      <c r="S15" s="93">
        <v>100</v>
      </c>
      <c r="T15" s="93">
        <v>10</v>
      </c>
      <c r="U15" s="93">
        <v>100</v>
      </c>
      <c r="V15" s="93">
        <v>100</v>
      </c>
      <c r="W15" s="94">
        <v>100</v>
      </c>
      <c r="X15" s="95"/>
      <c r="Y15" s="11"/>
      <c r="AE15" s="66"/>
    </row>
    <row r="16" spans="2:31" ht="18" thickBot="1">
      <c r="B16" s="66"/>
      <c r="C16" s="81" t="s">
        <v>55</v>
      </c>
      <c r="D16" s="73">
        <f>D15/F15</f>
        <v>0.90760553292448176</v>
      </c>
      <c r="E16" s="76">
        <f>E15/F15</f>
        <v>9.2394467075518169E-2</v>
      </c>
      <c r="F16" s="9"/>
      <c r="G16" s="9"/>
      <c r="H16" s="150"/>
      <c r="I16" s="151"/>
      <c r="J16" s="2"/>
      <c r="K16" s="6"/>
      <c r="M16" s="145" t="s">
        <v>72</v>
      </c>
      <c r="N16" s="146"/>
      <c r="O16" s="146"/>
      <c r="P16" s="146"/>
      <c r="Q16" s="146"/>
      <c r="R16" s="146"/>
      <c r="S16" s="146"/>
      <c r="T16" s="146"/>
      <c r="U16" s="146"/>
      <c r="V16" s="147"/>
      <c r="W16" s="96">
        <f>1/(N14/N15+O14/O15+P14/P15+Q14/Q15+R14/R15+S14/S15+T14/T15+U14/U15+V14/V15+W14/W15)</f>
        <v>57.31385337587183</v>
      </c>
      <c r="X16" s="97"/>
      <c r="Y16" s="24"/>
      <c r="AE16" s="66"/>
    </row>
    <row r="17" spans="2:31" ht="18" thickBot="1">
      <c r="B17" s="66"/>
      <c r="C17" s="81" t="s">
        <v>71</v>
      </c>
      <c r="D17" s="77">
        <v>10</v>
      </c>
      <c r="E17" s="72">
        <v>10</v>
      </c>
      <c r="F17" s="9"/>
      <c r="G17" s="9"/>
      <c r="H17" s="152"/>
      <c r="I17" s="153"/>
      <c r="J17" s="2"/>
      <c r="K17" s="6"/>
      <c r="M17" s="10"/>
      <c r="N17" s="10"/>
      <c r="O17" s="10"/>
      <c r="P17" s="115" t="s">
        <v>58</v>
      </c>
      <c r="Q17" s="135"/>
      <c r="R17" s="136"/>
      <c r="S17" s="98"/>
      <c r="T17" s="10"/>
      <c r="U17" s="10"/>
      <c r="V17" s="10"/>
      <c r="W17" s="10"/>
      <c r="X17" s="10"/>
      <c r="Y17" s="25"/>
      <c r="AE17" s="66"/>
    </row>
    <row r="18" spans="2:31" ht="18" thickBot="1">
      <c r="B18" s="66"/>
      <c r="C18" s="145" t="s">
        <v>70</v>
      </c>
      <c r="D18" s="147"/>
      <c r="E18" s="78">
        <f>1/(D16/D17+E16/E17)</f>
        <v>10</v>
      </c>
      <c r="F18" s="54"/>
      <c r="G18" s="54"/>
      <c r="H18" s="79"/>
      <c r="I18" s="80"/>
      <c r="J18" s="2"/>
      <c r="K18" s="6"/>
      <c r="M18" s="10"/>
      <c r="N18" s="10"/>
      <c r="O18" s="10"/>
      <c r="P18" s="117" t="str">
        <f>IF(X13&lt;W16, "YES","NO")</f>
        <v>NO</v>
      </c>
      <c r="Q18" s="137"/>
      <c r="R18" s="138"/>
      <c r="S18" s="98"/>
      <c r="T18" s="10"/>
      <c r="U18" s="10"/>
      <c r="V18" s="10"/>
      <c r="W18" s="10"/>
      <c r="X18" s="10"/>
      <c r="Y18" s="18"/>
      <c r="AE18" s="66"/>
    </row>
    <row r="19" spans="2:31" ht="17">
      <c r="B19" s="66"/>
      <c r="J19" s="2"/>
      <c r="K19" s="6"/>
      <c r="M19" s="10"/>
      <c r="N19" s="10"/>
      <c r="O19" s="10"/>
      <c r="P19" s="139"/>
      <c r="Q19" s="140"/>
      <c r="R19" s="141"/>
      <c r="S19" s="98"/>
      <c r="T19" s="10"/>
      <c r="U19" s="10"/>
      <c r="V19" s="10"/>
      <c r="W19" s="10"/>
      <c r="X19" s="10"/>
      <c r="Y19" s="25"/>
      <c r="AE19" s="66"/>
    </row>
    <row r="20" spans="2:31" ht="17" thickBot="1">
      <c r="B20" s="66"/>
      <c r="D20" s="4" t="s">
        <v>4</v>
      </c>
      <c r="E20" s="2"/>
      <c r="F20" s="2"/>
      <c r="G20" s="2"/>
      <c r="H20" s="2"/>
      <c r="I20" s="2"/>
      <c r="J20" s="2"/>
      <c r="K20" s="6"/>
      <c r="M20" s="10"/>
      <c r="N20" s="10"/>
      <c r="O20" s="10"/>
      <c r="P20" s="142"/>
      <c r="Q20" s="143"/>
      <c r="R20" s="144"/>
      <c r="S20" s="98"/>
      <c r="T20" s="10"/>
      <c r="U20" s="10"/>
      <c r="V20" s="10"/>
      <c r="W20" s="10"/>
      <c r="X20" s="10"/>
      <c r="AE20" s="66"/>
    </row>
    <row r="21" spans="2:31" ht="15">
      <c r="B21" s="66"/>
      <c r="D21" s="65" t="s">
        <v>5</v>
      </c>
      <c r="E21" s="10"/>
      <c r="F21" s="10"/>
      <c r="J21" s="2"/>
      <c r="K21" s="6"/>
      <c r="AE21" s="66"/>
    </row>
    <row r="22" spans="2:31" ht="17" customHeight="1">
      <c r="B22" s="66"/>
      <c r="D22" s="65" t="s">
        <v>42</v>
      </c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6"/>
      <c r="AE22" s="66"/>
    </row>
    <row r="23" spans="2:31" ht="18" customHeight="1" thickBot="1">
      <c r="B23" s="66"/>
      <c r="K23" s="6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AE23" s="66"/>
    </row>
    <row r="24" spans="2:31" ht="18" customHeight="1" thickBot="1">
      <c r="B24" s="66"/>
      <c r="K24" s="6"/>
      <c r="N24" s="70" t="s">
        <v>73</v>
      </c>
      <c r="O24" s="19"/>
      <c r="P24" s="20"/>
      <c r="Q24" s="107"/>
      <c r="R24" s="108" t="s">
        <v>68</v>
      </c>
      <c r="S24" s="108"/>
      <c r="T24" s="108"/>
      <c r="U24" s="110"/>
      <c r="V24" s="109"/>
      <c r="AE24" s="66"/>
    </row>
    <row r="25" spans="2:31" ht="17">
      <c r="B25" s="66"/>
      <c r="K25" s="6"/>
      <c r="N25" s="14"/>
      <c r="O25" s="57"/>
      <c r="P25" s="57"/>
      <c r="Q25" s="14"/>
      <c r="R25" s="13"/>
      <c r="S25" s="13"/>
      <c r="V25" s="2"/>
      <c r="AE25" s="66"/>
    </row>
    <row r="26" spans="2:31" ht="18">
      <c r="B26" s="66"/>
      <c r="K26" s="6"/>
      <c r="N26" s="14" t="s">
        <v>74</v>
      </c>
      <c r="O26" s="57"/>
      <c r="P26" s="57"/>
      <c r="Q26" s="12"/>
      <c r="R26" s="15"/>
      <c r="S26" s="15"/>
      <c r="T26" s="16"/>
      <c r="AE26" s="66"/>
    </row>
    <row r="27" spans="2:31" ht="15">
      <c r="B27" s="66"/>
      <c r="K27" s="6"/>
      <c r="M27" s="10"/>
      <c r="N27" s="27" t="s">
        <v>65</v>
      </c>
      <c r="O27" s="64"/>
      <c r="P27" s="64"/>
      <c r="Q27" s="27"/>
      <c r="R27" s="64"/>
      <c r="S27" s="64"/>
      <c r="T27" s="10"/>
      <c r="U27" s="10"/>
      <c r="V27" s="10"/>
      <c r="W27" s="10"/>
      <c r="X27" s="10"/>
      <c r="Y27" s="10"/>
      <c r="Z27" s="10"/>
      <c r="AA27" s="10"/>
      <c r="AB27" s="10"/>
      <c r="AE27" s="66"/>
    </row>
    <row r="28" spans="2:31" ht="15">
      <c r="B28" s="66"/>
      <c r="K28" s="6"/>
      <c r="M28" s="10"/>
      <c r="N28" s="27" t="s">
        <v>66</v>
      </c>
      <c r="O28" s="64"/>
      <c r="P28" s="64"/>
      <c r="Q28" s="27"/>
      <c r="R28" s="64"/>
      <c r="S28" s="64"/>
      <c r="T28" s="10"/>
      <c r="U28" s="10"/>
      <c r="V28" s="10"/>
      <c r="W28" s="10"/>
      <c r="X28" s="10"/>
      <c r="Y28" s="10"/>
      <c r="Z28" s="10"/>
      <c r="AA28" s="10"/>
      <c r="AB28" s="10"/>
      <c r="AE28" s="66"/>
    </row>
    <row r="29" spans="2:31" ht="15">
      <c r="B29" s="66"/>
      <c r="K29" s="6"/>
      <c r="M29" s="10"/>
      <c r="N29" s="27" t="s">
        <v>67</v>
      </c>
      <c r="O29" s="64"/>
      <c r="P29" s="64"/>
      <c r="Q29" s="27"/>
      <c r="R29" s="64"/>
      <c r="S29" s="64"/>
      <c r="T29" s="10"/>
      <c r="U29" s="10"/>
      <c r="V29" s="10"/>
      <c r="W29" s="10"/>
      <c r="X29" s="10"/>
      <c r="Y29" s="10"/>
      <c r="Z29" s="10"/>
      <c r="AA29" s="10"/>
      <c r="AB29" s="10"/>
      <c r="AE29" s="66"/>
    </row>
    <row r="30" spans="2:31" ht="14" customHeight="1" thickBot="1">
      <c r="B30" s="66"/>
      <c r="K30" s="6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E30" s="66"/>
    </row>
    <row r="31" spans="2:31" ht="20" customHeight="1" thickBot="1">
      <c r="B31" s="66"/>
      <c r="K31" s="6"/>
      <c r="M31" s="9"/>
      <c r="N31" s="157" t="s">
        <v>62</v>
      </c>
      <c r="O31" s="158"/>
      <c r="P31" s="158"/>
      <c r="Q31" s="158"/>
      <c r="R31" s="158"/>
      <c r="S31" s="158"/>
      <c r="T31" s="158"/>
      <c r="U31" s="158"/>
      <c r="V31" s="158"/>
      <c r="W31" s="158"/>
      <c r="X31" s="158"/>
      <c r="Y31" s="158"/>
      <c r="Z31" s="158"/>
      <c r="AA31" s="158"/>
      <c r="AB31" s="158"/>
      <c r="AC31" s="82" t="s">
        <v>0</v>
      </c>
      <c r="AE31" s="66"/>
    </row>
    <row r="32" spans="2:31" ht="17" thickBot="1">
      <c r="B32" s="66"/>
      <c r="K32" s="6"/>
      <c r="M32" s="10"/>
      <c r="N32" s="99" t="s">
        <v>1</v>
      </c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100"/>
      <c r="AA32" s="10"/>
      <c r="AB32" s="10"/>
      <c r="AC32" s="86"/>
      <c r="AE32" s="66"/>
    </row>
    <row r="33" spans="2:31" ht="20" customHeight="1" thickBot="1">
      <c r="B33" s="66"/>
      <c r="K33" s="6"/>
      <c r="M33" s="10"/>
      <c r="N33" s="59" t="s">
        <v>7</v>
      </c>
      <c r="O33" s="101" t="s">
        <v>8</v>
      </c>
      <c r="P33" s="101" t="s">
        <v>9</v>
      </c>
      <c r="Q33" s="101" t="s">
        <v>10</v>
      </c>
      <c r="R33" s="101" t="s">
        <v>57</v>
      </c>
      <c r="S33" s="101" t="s">
        <v>11</v>
      </c>
      <c r="T33" s="101" t="s">
        <v>12</v>
      </c>
      <c r="U33" s="101" t="s">
        <v>13</v>
      </c>
      <c r="V33" s="101" t="s">
        <v>14</v>
      </c>
      <c r="W33" s="101" t="s">
        <v>15</v>
      </c>
      <c r="X33" s="101" t="s">
        <v>16</v>
      </c>
      <c r="Y33" s="101" t="s">
        <v>17</v>
      </c>
      <c r="Z33" s="101" t="s">
        <v>18</v>
      </c>
      <c r="AA33" s="101" t="s">
        <v>59</v>
      </c>
      <c r="AB33" s="103" t="s">
        <v>60</v>
      </c>
      <c r="AC33" s="86"/>
      <c r="AE33" s="66"/>
    </row>
    <row r="34" spans="2:31" ht="17" customHeight="1" thickBot="1">
      <c r="B34" s="66"/>
      <c r="K34" s="6"/>
      <c r="M34" s="10"/>
      <c r="N34" s="87">
        <v>4.3499999999999996</v>
      </c>
      <c r="O34" s="88">
        <v>2.15</v>
      </c>
      <c r="P34" s="88">
        <v>4.01</v>
      </c>
      <c r="Q34" s="88">
        <v>2.04</v>
      </c>
      <c r="R34" s="88">
        <v>3.1</v>
      </c>
      <c r="S34" s="88">
        <v>2.5</v>
      </c>
      <c r="T34" s="88">
        <v>1.6739999999999999</v>
      </c>
      <c r="U34" s="88">
        <v>6.8</v>
      </c>
      <c r="V34" s="88">
        <v>8.1300000000000008</v>
      </c>
      <c r="W34" s="88">
        <v>9.18</v>
      </c>
      <c r="X34" s="102">
        <v>9.1999999999999998E-2</v>
      </c>
      <c r="Y34" s="102">
        <v>8.6999999999999994E-2</v>
      </c>
      <c r="Z34" s="102">
        <v>5.8900000000000001E-2</v>
      </c>
      <c r="AA34" s="102">
        <v>3.5000000000000003E-2</v>
      </c>
      <c r="AB34" s="104">
        <v>2.5999999999999999E-2</v>
      </c>
      <c r="AC34" s="75">
        <f>SUM(N34:AB34)</f>
        <v>44.232900000000001</v>
      </c>
      <c r="AE34" s="66"/>
    </row>
    <row r="35" spans="2:31" ht="17" customHeight="1">
      <c r="B35" s="66"/>
      <c r="K35" s="6"/>
      <c r="M35" s="81" t="s">
        <v>55</v>
      </c>
      <c r="N35" s="89">
        <f>N34/AC34</f>
        <v>9.8343088515561936E-2</v>
      </c>
      <c r="O35" s="90">
        <f>O34/AC34</f>
        <v>4.8606354093898428E-2</v>
      </c>
      <c r="P35" s="90">
        <f>P34/AC34</f>
        <v>9.0656502286759394E-2</v>
      </c>
      <c r="Q35" s="90">
        <f>Q34/AC34</f>
        <v>4.6119517372815257E-2</v>
      </c>
      <c r="R35" s="90">
        <f>R34/AC34</f>
        <v>7.0083580321434955E-2</v>
      </c>
      <c r="S35" s="90">
        <f>S34/AC34</f>
        <v>5.651901638825399E-2</v>
      </c>
      <c r="T35" s="90">
        <f>T34/AC34</f>
        <v>3.7845133373574869E-2</v>
      </c>
      <c r="U35" s="90">
        <f>U34/AC34</f>
        <v>0.15373172457605086</v>
      </c>
      <c r="V35" s="90">
        <f>V34/AC34</f>
        <v>0.183799841294602</v>
      </c>
      <c r="W35" s="90">
        <f>W34/AC34</f>
        <v>0.20753782817766864</v>
      </c>
      <c r="X35" s="90">
        <f>X34/AC34</f>
        <v>2.079899803087747E-3</v>
      </c>
      <c r="Y35" s="90">
        <f>Y34/AC34</f>
        <v>1.9668617703112387E-3</v>
      </c>
      <c r="Z35" s="90">
        <f>Z34/AC34</f>
        <v>1.331588026107264E-3</v>
      </c>
      <c r="AA35" s="90">
        <f>AA34/AC34</f>
        <v>7.9126622943555595E-4</v>
      </c>
      <c r="AB35" s="91">
        <f>AB34/AC34</f>
        <v>5.8779777043784149E-4</v>
      </c>
      <c r="AC35" s="123"/>
      <c r="AE35" s="66"/>
    </row>
    <row r="36" spans="2:31" ht="17" customHeight="1" thickBot="1">
      <c r="B36" s="66"/>
      <c r="K36" s="6"/>
      <c r="M36" s="81" t="s">
        <v>71</v>
      </c>
      <c r="N36" s="77">
        <v>100</v>
      </c>
      <c r="O36" s="93">
        <v>100</v>
      </c>
      <c r="P36" s="93">
        <v>10</v>
      </c>
      <c r="Q36" s="93">
        <v>100</v>
      </c>
      <c r="R36" s="93">
        <v>10000</v>
      </c>
      <c r="S36" s="93">
        <v>100</v>
      </c>
      <c r="T36" s="93">
        <v>10</v>
      </c>
      <c r="U36" s="93">
        <v>100</v>
      </c>
      <c r="V36" s="93">
        <v>100</v>
      </c>
      <c r="W36" s="93">
        <v>100</v>
      </c>
      <c r="X36" s="93">
        <v>100</v>
      </c>
      <c r="Y36" s="93">
        <v>10</v>
      </c>
      <c r="Z36" s="93">
        <v>1</v>
      </c>
      <c r="AA36" s="93">
        <v>100</v>
      </c>
      <c r="AB36" s="105">
        <v>1000</v>
      </c>
      <c r="AC36" s="124"/>
      <c r="AE36" s="66"/>
    </row>
    <row r="37" spans="2:31" ht="18" customHeight="1" thickBot="1">
      <c r="B37" s="66"/>
      <c r="K37" s="6"/>
      <c r="M37" s="145" t="s">
        <v>72</v>
      </c>
      <c r="N37" s="146"/>
      <c r="O37" s="146"/>
      <c r="P37" s="146"/>
      <c r="Q37" s="146"/>
      <c r="R37" s="146"/>
      <c r="S37" s="146"/>
      <c r="T37" s="146"/>
      <c r="U37" s="146"/>
      <c r="V37" s="146"/>
      <c r="W37" s="146"/>
      <c r="X37" s="146"/>
      <c r="Y37" s="146"/>
      <c r="Z37" s="146"/>
      <c r="AA37" s="147"/>
      <c r="AB37" s="106">
        <f>1/(N35/N36+O35/O36+P35/P36+Q35/Q36+R35/R36+S35/S36+T35/T36+U35/U36+V35/V36+W35/W36+X35/X36+Y35/Y36+Z35/Z36+AA35/AA36+AB35/AB36)</f>
        <v>44.720080557594436</v>
      </c>
      <c r="AC37" s="125"/>
      <c r="AE37" s="66"/>
    </row>
    <row r="38" spans="2:31" ht="16">
      <c r="B38" s="66"/>
      <c r="K38" s="6"/>
      <c r="M38" s="10"/>
      <c r="N38" s="10"/>
      <c r="O38" s="10"/>
      <c r="P38" s="115" t="s">
        <v>58</v>
      </c>
      <c r="Q38" s="126"/>
      <c r="R38" s="127"/>
      <c r="S38" s="98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E38" s="66"/>
    </row>
    <row r="39" spans="2:31" ht="16" customHeight="1">
      <c r="B39" s="66"/>
      <c r="K39" s="6"/>
      <c r="M39" s="10"/>
      <c r="N39" s="10"/>
      <c r="O39" s="10"/>
      <c r="P39" s="128" t="str">
        <f>IF(AC34&lt;AB37, "YES","NO")</f>
        <v>YES</v>
      </c>
      <c r="Q39" s="129"/>
      <c r="R39" s="130"/>
      <c r="S39" s="98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E39" s="66"/>
    </row>
    <row r="40" spans="2:31" ht="16">
      <c r="B40" s="66"/>
      <c r="K40" s="6"/>
      <c r="M40" s="10"/>
      <c r="N40" s="10"/>
      <c r="O40" s="10"/>
      <c r="P40" s="131"/>
      <c r="Q40" s="129"/>
      <c r="R40" s="130"/>
      <c r="S40" s="98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E40" s="66"/>
    </row>
    <row r="41" spans="2:31" ht="17" thickBot="1">
      <c r="B41" s="66"/>
      <c r="K41" s="6"/>
      <c r="M41" s="10"/>
      <c r="N41" s="10"/>
      <c r="O41" s="10"/>
      <c r="P41" s="132"/>
      <c r="Q41" s="133"/>
      <c r="R41" s="134"/>
      <c r="S41" s="98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E41" s="66"/>
    </row>
    <row r="42" spans="2:31">
      <c r="B42" s="66"/>
      <c r="K42" s="6"/>
      <c r="AE42" s="66"/>
    </row>
    <row r="43" spans="2:31" ht="17"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8"/>
      <c r="N43" s="67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6"/>
      <c r="AB43" s="66"/>
      <c r="AC43" s="66"/>
      <c r="AD43" s="66"/>
      <c r="AE43" s="66"/>
    </row>
  </sheetData>
  <mergeCells count="12">
    <mergeCell ref="H14:I14"/>
    <mergeCell ref="H15:I17"/>
    <mergeCell ref="N10:W10"/>
    <mergeCell ref="C18:D18"/>
    <mergeCell ref="M16:V16"/>
    <mergeCell ref="AC35:AC37"/>
    <mergeCell ref="P38:R38"/>
    <mergeCell ref="P39:R41"/>
    <mergeCell ref="P17:R17"/>
    <mergeCell ref="P18:R20"/>
    <mergeCell ref="M37:AA37"/>
    <mergeCell ref="N31:AB31"/>
  </mergeCells>
  <phoneticPr fontId="1" type="noConversion"/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equation SSG-26 I.87</vt:lpstr>
      <vt:lpstr>equation SSR-6 &amp; SSG-26 I.88</vt:lpstr>
    </vt:vector>
  </TitlesOfParts>
  <Manager/>
  <Company>Calytrix Consulting Pty Ltd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SSR-6 exemption calculations - NORM, June 2019, ver.5</dc:title>
  <dc:subject/>
  <dc:creator>Nick Tsurikov</dc:creator>
  <cp:keywords/>
  <dc:description/>
  <cp:lastModifiedBy>Nick Tsurikov</cp:lastModifiedBy>
  <dcterms:created xsi:type="dcterms:W3CDTF">2016-02-03T10:10:58Z</dcterms:created>
  <dcterms:modified xsi:type="dcterms:W3CDTF">2019-12-16T09:59:18Z</dcterms:modified>
  <cp:category/>
</cp:coreProperties>
</file>